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APITAL\Major or Misc Projects\MJ003 ITDs US12-Main-21st Rebuild\Design\Final Design Review Submittal\Final Set From ITD recieved 2-1-18\"/>
    </mc:Choice>
  </mc:AlternateContent>
  <bookViews>
    <workbookView xWindow="0" yWindow="0" windowWidth="32914" windowHeight="14803"/>
  </bookViews>
  <sheets>
    <sheet name="FINAL COST EST" sheetId="2" r:id="rId1"/>
    <sheet name="OLD COST EST" sheetId="1" r:id="rId2"/>
  </sheets>
  <definedNames>
    <definedName name="_xlnm.Print_Area" localSheetId="0">'FINAL COST EST'!$A$1:$I$41</definedName>
  </definedNames>
  <calcPr calcId="162913"/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I25" i="2"/>
  <c r="I23" i="2"/>
  <c r="I24" i="2"/>
  <c r="I22" i="2"/>
  <c r="I19" i="2"/>
  <c r="I18" i="2"/>
  <c r="I16" i="2"/>
  <c r="I15" i="2"/>
  <c r="I13" i="2"/>
  <c r="I14" i="2"/>
  <c r="I10" i="2"/>
  <c r="I11" i="2"/>
  <c r="I12" i="2"/>
  <c r="I17" i="2"/>
  <c r="I20" i="2"/>
  <c r="I21" i="2"/>
  <c r="I34" i="2"/>
  <c r="I35" i="2"/>
  <c r="I36" i="2"/>
  <c r="I7" i="2"/>
  <c r="I8" i="2"/>
  <c r="I9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2" i="1" s="1"/>
  <c r="I25" i="1"/>
  <c r="I26" i="1"/>
  <c r="I31" i="1" s="1"/>
  <c r="I7" i="1"/>
  <c r="I28" i="1" l="1"/>
  <c r="I27" i="1"/>
  <c r="I33" i="1"/>
  <c r="I30" i="1" l="1"/>
  <c r="I29" i="1"/>
  <c r="I37" i="2"/>
  <c r="A34" i="1"/>
  <c r="I40" i="2" l="1"/>
  <c r="I39" i="2"/>
  <c r="I38" i="2"/>
  <c r="J39" i="2" l="1"/>
  <c r="J40" i="2"/>
  <c r="I41" i="2"/>
</calcChain>
</file>

<file path=xl/sharedStrings.xml><?xml version="1.0" encoding="utf-8"?>
<sst xmlns="http://schemas.openxmlformats.org/spreadsheetml/2006/main" count="255" uniqueCount="184">
  <si>
    <r>
      <rPr>
        <u/>
        <sz val="11"/>
        <rFont val="Calibri"/>
        <family val="34"/>
      </rPr>
      <t>Exhibit A - City of Lewiston Cost Estimate</t>
    </r>
  </si>
  <si>
    <r>
      <rPr>
        <sz val="8"/>
        <rFont val="Calibri"/>
        <family val="34"/>
      </rPr>
      <t>Project:</t>
    </r>
    <r>
      <rPr>
        <sz val="8"/>
        <rFont val="Times New Roman"/>
        <family val="18"/>
      </rPr>
      <t xml:space="preserve">        </t>
    </r>
    <r>
      <rPr>
        <sz val="8"/>
        <rFont val="Calibri"/>
        <family val="34"/>
      </rPr>
      <t xml:space="preserve"> US-12,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18th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to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Clearwater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Rv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Br,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Lewiston</t>
    </r>
  </si>
  <si>
    <r>
      <rPr>
        <sz val="8"/>
        <rFont val="Calibri"/>
        <family val="34"/>
      </rPr>
      <t>Proj.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No.</t>
    </r>
    <r>
      <rPr>
        <sz val="8"/>
        <rFont val="Times New Roman"/>
        <family val="18"/>
      </rPr>
      <t xml:space="preserve">      </t>
    </r>
    <r>
      <rPr>
        <sz val="8"/>
        <rFont val="Calibri"/>
        <family val="34"/>
      </rPr>
      <t xml:space="preserve"> A012(009)</t>
    </r>
  </si>
  <si>
    <r>
      <rPr>
        <sz val="8"/>
        <rFont val="Calibri"/>
        <family val="34"/>
      </rPr>
      <t>KN.</t>
    </r>
    <r>
      <rPr>
        <sz val="8"/>
        <rFont val="Times New Roman"/>
        <family val="18"/>
      </rPr>
      <t xml:space="preserve">               </t>
    </r>
    <r>
      <rPr>
        <sz val="8"/>
        <rFont val="Calibri"/>
        <family val="34"/>
      </rPr>
      <t xml:space="preserve"> 12009</t>
    </r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</si>
  <si>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15-Dec-17</t>
    </r>
  </si>
  <si>
    <r>
      <rPr>
        <sz val="8"/>
        <rFont val="Calibri"/>
        <family val="34"/>
      </rPr>
      <t>Item</t>
    </r>
  </si>
  <si>
    <r>
      <rPr>
        <sz val="8"/>
        <rFont val="Calibri"/>
        <family val="34"/>
      </rPr>
      <t>Unit</t>
    </r>
  </si>
  <si>
    <r>
      <rPr>
        <sz val="8"/>
        <rFont val="Calibri"/>
        <family val="34"/>
      </rPr>
      <t>Item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</si>
  <si>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Supplemental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</si>
  <si>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Quantity</t>
    </r>
  </si>
  <si>
    <r>
      <rPr>
        <sz val="8"/>
        <rFont val="Calibri"/>
        <family val="34"/>
      </rPr>
      <t>Unit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Price</t>
    </r>
  </si>
  <si>
    <r>
      <rPr>
        <sz val="8"/>
        <rFont val="Calibri"/>
        <family val="34"/>
      </rPr>
      <t>Extension</t>
    </r>
  </si>
  <si>
    <r>
      <rPr>
        <sz val="8"/>
        <rFont val="Calibri"/>
        <family val="34"/>
      </rPr>
      <t>212-025A</t>
    </r>
  </si>
  <si>
    <r>
      <rPr>
        <sz val="8"/>
        <rFont val="Calibri"/>
        <family val="34"/>
      </rPr>
      <t>FT</t>
    </r>
  </si>
  <si>
    <r>
      <rPr>
        <sz val="8"/>
        <rFont val="Calibri"/>
        <family val="34"/>
      </rPr>
      <t>DIVERSION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CHANNEL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</si>
  <si>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35.00</t>
    </r>
  </si>
  <si>
    <r>
      <rPr>
        <sz val="8"/>
        <rFont val="Calibri"/>
        <family val="34"/>
      </rPr>
      <t>605-105A</t>
    </r>
  </si>
  <si>
    <r>
      <rPr>
        <sz val="8"/>
        <rFont val="Calibri"/>
        <family val="34"/>
      </rPr>
      <t>60"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</si>
  <si>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180.00</t>
    </r>
  </si>
  <si>
    <r>
      <rPr>
        <sz val="8"/>
        <rFont val="Calibri"/>
        <family val="34"/>
      </rPr>
      <t>605-125A</t>
    </r>
  </si>
  <si>
    <r>
      <rPr>
        <sz val="8"/>
        <rFont val="Calibri"/>
        <family val="34"/>
      </rPr>
      <t>72"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</si>
  <si>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220.00</t>
    </r>
  </si>
  <si>
    <r>
      <rPr>
        <sz val="8"/>
        <rFont val="Calibri"/>
        <family val="34"/>
      </rPr>
      <t>605-450A</t>
    </r>
  </si>
  <si>
    <r>
      <rPr>
        <sz val="8"/>
        <rFont val="Calibri"/>
        <family val="34"/>
      </rPr>
      <t>EACH</t>
    </r>
  </si>
  <si>
    <r>
      <rPr>
        <sz val="8"/>
        <rFont val="Calibri"/>
        <family val="34"/>
      </rPr>
      <t>MANHOLE</t>
    </r>
  </si>
  <si>
    <r>
      <rPr>
        <sz val="8"/>
        <rFont val="Calibri"/>
        <family val="34"/>
      </rPr>
      <t>(96")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</si>
  <si>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14,000.00</t>
    </r>
  </si>
  <si>
    <r>
      <rPr>
        <sz val="8"/>
        <rFont val="Calibri"/>
        <family val="34"/>
      </rPr>
      <t>605-450B</t>
    </r>
  </si>
  <si>
    <r>
      <rPr>
        <sz val="8"/>
        <rFont val="Calibri"/>
        <family val="34"/>
      </rPr>
      <t>(108")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</si>
  <si>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18,000.00</t>
    </r>
  </si>
  <si>
    <r>
      <rPr>
        <sz val="8"/>
        <rFont val="Calibri"/>
        <family val="34"/>
      </rPr>
      <t>624-005A</t>
    </r>
  </si>
  <si>
    <r>
      <rPr>
        <sz val="8"/>
        <rFont val="Calibri"/>
        <family val="34"/>
      </rPr>
      <t>CY</t>
    </r>
  </si>
  <si>
    <r>
      <rPr>
        <sz val="8"/>
        <rFont val="Calibri"/>
        <family val="34"/>
      </rPr>
      <t>LOOSE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RIPRAP</t>
    </r>
  </si>
  <si>
    <r>
      <rPr>
        <sz val="8"/>
        <rFont val="Calibri"/>
        <family val="34"/>
      </rPr>
      <t>(24")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</si>
  <si>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100.00</t>
    </r>
  </si>
  <si>
    <r>
      <rPr>
        <sz val="8"/>
        <rFont val="Calibri"/>
        <family val="34"/>
      </rPr>
      <t>624-005B</t>
    </r>
  </si>
  <si>
    <r>
      <rPr>
        <sz val="8"/>
        <rFont val="Calibri"/>
        <family val="34"/>
      </rPr>
      <t>(15")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</si>
  <si>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75.00</t>
    </r>
  </si>
  <si>
    <r>
      <rPr>
        <sz val="8"/>
        <rFont val="Calibri"/>
        <family val="34"/>
      </rPr>
      <t>640-010A</t>
    </r>
  </si>
  <si>
    <r>
      <rPr>
        <sz val="8"/>
        <rFont val="Calibri"/>
        <family val="34"/>
      </rPr>
      <t>SY</t>
    </r>
  </si>
  <si>
    <r>
      <rPr>
        <sz val="8"/>
        <rFont val="Calibri"/>
        <family val="34"/>
      </rPr>
      <t>RIPRAP/EROSION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GEOTEXTILE</t>
    </r>
  </si>
  <si>
    <r>
      <rPr>
        <sz val="8"/>
        <rFont val="Calibri"/>
        <family val="34"/>
      </rPr>
      <t>(TYPE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II)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</si>
  <si>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  </t>
    </r>
    <r>
      <rPr>
        <sz val="8"/>
        <rFont val="Calibri"/>
        <family val="34"/>
      </rPr>
      <t xml:space="preserve"> 2.50</t>
    </r>
  </si>
  <si>
    <r>
      <rPr>
        <sz val="8"/>
        <rFont val="Calibri"/>
        <family val="34"/>
      </rPr>
      <t>S600-20A</t>
    </r>
  </si>
  <si>
    <r>
      <rPr>
        <sz val="8"/>
        <rFont val="Calibri"/>
        <family val="34"/>
      </rPr>
      <t>FIRE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HYDRANT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</si>
  <si>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3,500.00</t>
    </r>
  </si>
  <si>
    <r>
      <rPr>
        <sz val="8"/>
        <rFont val="Calibri"/>
        <family val="34"/>
      </rPr>
      <t>S600-45A</t>
    </r>
  </si>
  <si>
    <r>
      <rPr>
        <sz val="8"/>
        <rFont val="Calibri"/>
        <family val="34"/>
      </rPr>
      <t>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LINE</t>
    </r>
  </si>
  <si>
    <r>
      <rPr>
        <sz val="8"/>
        <rFont val="Calibri"/>
        <family val="34"/>
      </rPr>
      <t>(8")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</si>
  <si>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39.00</t>
    </r>
  </si>
  <si>
    <r>
      <rPr>
        <sz val="8"/>
        <rFont val="Calibri"/>
        <family val="34"/>
      </rPr>
      <t>S600-45B</t>
    </r>
  </si>
  <si>
    <r>
      <rPr>
        <sz val="8"/>
        <rFont val="Calibri"/>
        <family val="34"/>
      </rPr>
      <t>(16")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</si>
  <si>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70.00</t>
    </r>
  </si>
  <si>
    <r>
      <rPr>
        <sz val="8"/>
        <rFont val="Calibri"/>
        <family val="34"/>
      </rPr>
      <t>S901-06A</t>
    </r>
  </si>
  <si>
    <r>
      <rPr>
        <sz val="8"/>
        <rFont val="Calibri"/>
        <family val="34"/>
      </rPr>
      <t>SP</t>
    </r>
  </si>
  <si>
    <r>
      <rPr>
        <sz val="8"/>
        <rFont val="Calibri"/>
        <family val="34"/>
      </rPr>
      <t>STONE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FILTER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DAM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</si>
  <si>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500.00</t>
    </r>
  </si>
  <si>
    <r>
      <rPr>
        <sz val="8"/>
        <rFont val="Calibri"/>
        <family val="34"/>
      </rPr>
      <t>S901-06B</t>
    </r>
  </si>
  <si>
    <r>
      <rPr>
        <sz val="8"/>
        <rFont val="Calibri"/>
        <family val="34"/>
      </rPr>
      <t>8"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</si>
  <si>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3,000.00</t>
    </r>
  </si>
  <si>
    <r>
      <rPr>
        <sz val="8"/>
        <rFont val="Calibri"/>
        <family val="34"/>
      </rPr>
      <t>S901-06C</t>
    </r>
  </si>
  <si>
    <r>
      <rPr>
        <sz val="8"/>
        <rFont val="Calibri"/>
        <family val="34"/>
      </rPr>
      <t>16"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</si>
  <si>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6,000.00</t>
    </r>
  </si>
  <si>
    <r>
      <rPr>
        <sz val="8"/>
        <rFont val="Calibri"/>
        <family val="34"/>
      </rPr>
      <t>S901-06D</t>
    </r>
  </si>
  <si>
    <r>
      <rPr>
        <sz val="8"/>
        <rFont val="Calibri"/>
        <family val="34"/>
      </rPr>
      <t>BLOWOFF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</si>
  <si>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2,500.00</t>
    </r>
  </si>
  <si>
    <r>
      <rPr>
        <sz val="8"/>
        <rFont val="Calibri"/>
        <family val="34"/>
      </rPr>
      <t>S901-06E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</si>
  <si>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SERVICE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</si>
  <si>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1,500.00</t>
    </r>
  </si>
  <si>
    <r>
      <rPr>
        <sz val="8"/>
        <rFont val="Calibri"/>
        <family val="34"/>
      </rPr>
      <t>S904-05A</t>
    </r>
  </si>
  <si>
    <r>
      <rPr>
        <sz val="8"/>
        <rFont val="Calibri"/>
        <family val="34"/>
      </rPr>
      <t>LS</t>
    </r>
  </si>
  <si>
    <r>
      <rPr>
        <sz val="8"/>
        <rFont val="Calibri"/>
        <family val="34"/>
      </rPr>
      <t>TURBIDITY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MONITORING</t>
    </r>
  </si>
  <si>
    <r>
      <rPr>
        <sz val="8"/>
        <rFont val="Calibri"/>
        <family val="34"/>
      </rPr>
      <t>S901-06F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</si>
  <si>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CONNECTION</t>
    </r>
  </si>
  <si>
    <r>
      <rPr>
        <sz val="8"/>
        <rFont val="Calibri"/>
        <family val="34"/>
      </rPr>
      <t>S912-05C</t>
    </r>
  </si>
  <si>
    <r>
      <rPr>
        <sz val="8"/>
        <rFont val="Calibri"/>
        <family val="34"/>
      </rPr>
      <t>PAVEMENT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REPAIR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</si>
  <si>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40.00</t>
    </r>
  </si>
  <si>
    <r>
      <rPr>
        <sz val="8"/>
        <rFont val="Calibri"/>
        <family val="34"/>
      </rPr>
      <t>S912-05E</t>
    </r>
  </si>
  <si>
    <r>
      <rPr>
        <sz val="8"/>
        <rFont val="Calibri"/>
        <family val="34"/>
      </rPr>
      <t>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CONTROL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BLANKET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</si>
  <si>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20.00</t>
    </r>
  </si>
  <si>
    <r>
      <rPr>
        <sz val="8"/>
        <rFont val="Calibri"/>
        <family val="34"/>
      </rPr>
      <t>Z629-05A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</si>
  <si>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43,362.55</t>
    </r>
  </si>
  <si>
    <r>
      <rPr>
        <sz val="8"/>
        <rFont val="Calibri"/>
        <family val="34"/>
      </rPr>
      <t>Subtotal:</t>
    </r>
  </si>
  <si>
    <r>
      <rPr>
        <sz val="8"/>
        <rFont val="Calibri"/>
        <family val="34"/>
      </rPr>
      <t>Contingency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(5%)</t>
    </r>
  </si>
  <si>
    <r>
      <rPr>
        <sz val="8"/>
        <rFont val="Calibri"/>
        <family val="34"/>
      </rPr>
      <t>Total:</t>
    </r>
  </si>
  <si>
    <t>Stormwater</t>
  </si>
  <si>
    <t>Water</t>
  </si>
  <si>
    <t>Exhibit A - City of Lewiston Cost Estimate-Storm Only</t>
  </si>
  <si>
    <t>Stormwater Total:</t>
  </si>
  <si>
    <t>Contingency</t>
  </si>
  <si>
    <t>APPX 2x price of 42" in FEMA I</t>
  </si>
  <si>
    <t xml:space="preserve">84" FEMA I MHs APPX $10,000 EA </t>
  </si>
  <si>
    <t>MOBILIZATION (10%)</t>
  </si>
  <si>
    <t>130 SY is for Water sheet 52.  The remaining 39 is ITD.</t>
  </si>
  <si>
    <t>Missing items related to removal, concrete, &amp; landscape on sheet 52</t>
  </si>
  <si>
    <t>Storm does not appear to have added costs for removal &amp; replacments cost beyond ITD proejct limits.</t>
  </si>
  <si>
    <t>203-015A</t>
  </si>
  <si>
    <t>212-025A</t>
  </si>
  <si>
    <t>SY</t>
  </si>
  <si>
    <t>REM OF BITUMINOUS SURF</t>
  </si>
  <si>
    <t>FT</t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</si>
  <si>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1-FEB-18</t>
    </r>
  </si>
  <si>
    <t>203-060A</t>
  </si>
  <si>
    <t>REM OF CONC SIDEWALK</t>
  </si>
  <si>
    <t>203-065A</t>
  </si>
  <si>
    <t>REM OF CURB</t>
  </si>
  <si>
    <t>212-095A</t>
  </si>
  <si>
    <t>EACH</t>
  </si>
  <si>
    <t>INLET PROTECTION</t>
  </si>
  <si>
    <t>213-005A</t>
  </si>
  <si>
    <t>CY</t>
  </si>
  <si>
    <t>TOPSOIL</t>
  </si>
  <si>
    <t>614-015A</t>
  </si>
  <si>
    <t>SIDEWALK</t>
  </si>
  <si>
    <r>
      <rPr>
        <sz val="8"/>
        <rFont val="Calibri"/>
        <family val="2"/>
      </rPr>
      <t>DIVERSION CHANNEL</t>
    </r>
  </si>
  <si>
    <r>
      <rPr>
        <sz val="8"/>
        <rFont val="Calibri"/>
        <family val="2"/>
      </rPr>
      <t>605-105A</t>
    </r>
  </si>
  <si>
    <r>
      <rPr>
        <sz val="8"/>
        <rFont val="Calibri"/>
        <family val="2"/>
      </rPr>
      <t>FT</t>
    </r>
  </si>
  <si>
    <r>
      <rPr>
        <sz val="8"/>
        <rFont val="Calibri"/>
        <family val="2"/>
      </rPr>
      <t>60" STORM SEWER PIPE</t>
    </r>
  </si>
  <si>
    <r>
      <rPr>
        <sz val="8"/>
        <rFont val="Calibri"/>
        <family val="2"/>
      </rPr>
      <t>605-125A</t>
    </r>
  </si>
  <si>
    <r>
      <rPr>
        <sz val="8"/>
        <rFont val="Calibri"/>
        <family val="2"/>
      </rPr>
      <t>72" STORM SEWER PIPE</t>
    </r>
  </si>
  <si>
    <r>
      <rPr>
        <sz val="8"/>
        <rFont val="Calibri"/>
        <family val="2"/>
      </rPr>
      <t>605-450A</t>
    </r>
  </si>
  <si>
    <r>
      <rPr>
        <sz val="8"/>
        <rFont val="Calibri"/>
        <family val="2"/>
      </rPr>
      <t>EACH</t>
    </r>
  </si>
  <si>
    <r>
      <rPr>
        <sz val="8"/>
        <rFont val="Calibri"/>
        <family val="2"/>
      </rPr>
      <t>MANHOLE</t>
    </r>
  </si>
  <si>
    <r>
      <rPr>
        <sz val="8"/>
        <rFont val="Calibri"/>
        <family val="2"/>
      </rPr>
      <t>(96")</t>
    </r>
  </si>
  <si>
    <r>
      <rPr>
        <sz val="8"/>
        <rFont val="Calibri"/>
        <family val="2"/>
      </rPr>
      <t>605-450B</t>
    </r>
  </si>
  <si>
    <r>
      <rPr>
        <sz val="8"/>
        <rFont val="Calibri"/>
        <family val="2"/>
      </rPr>
      <t>(108")</t>
    </r>
  </si>
  <si>
    <r>
      <rPr>
        <sz val="8"/>
        <rFont val="Calibri"/>
        <family val="2"/>
      </rPr>
      <t>624-005A</t>
    </r>
  </si>
  <si>
    <r>
      <rPr>
        <sz val="8"/>
        <rFont val="Calibri"/>
        <family val="2"/>
      </rPr>
      <t>CY</t>
    </r>
  </si>
  <si>
    <r>
      <rPr>
        <sz val="8"/>
        <rFont val="Calibri"/>
        <family val="2"/>
      </rPr>
      <t>LOOSE RIPRAP</t>
    </r>
  </si>
  <si>
    <r>
      <rPr>
        <sz val="8"/>
        <rFont val="Calibri"/>
        <family val="2"/>
      </rPr>
      <t>(24")</t>
    </r>
  </si>
  <si>
    <r>
      <rPr>
        <sz val="8"/>
        <rFont val="Calibri"/>
        <family val="2"/>
      </rPr>
      <t>624-005B</t>
    </r>
  </si>
  <si>
    <r>
      <rPr>
        <sz val="8"/>
        <rFont val="Calibri"/>
        <family val="2"/>
      </rPr>
      <t>(15")</t>
    </r>
  </si>
  <si>
    <r>
      <rPr>
        <sz val="8"/>
        <rFont val="Calibri"/>
        <family val="2"/>
      </rPr>
      <t>640-010A</t>
    </r>
  </si>
  <si>
    <r>
      <rPr>
        <sz val="8"/>
        <rFont val="Calibri"/>
        <family val="2"/>
      </rPr>
      <t>SY</t>
    </r>
  </si>
  <si>
    <r>
      <rPr>
        <sz val="8"/>
        <rFont val="Calibri"/>
        <family val="2"/>
      </rPr>
      <t>RIPRAP/EROSION CONT GEOTEXTILE</t>
    </r>
  </si>
  <si>
    <r>
      <rPr>
        <sz val="8"/>
        <rFont val="Calibri"/>
        <family val="2"/>
      </rPr>
      <t>(TYPE II)</t>
    </r>
  </si>
  <si>
    <r>
      <rPr>
        <sz val="8"/>
        <rFont val="Calibri"/>
        <family val="2"/>
      </rPr>
      <t>S901-06A</t>
    </r>
  </si>
  <si>
    <r>
      <rPr>
        <sz val="8"/>
        <rFont val="Calibri"/>
        <family val="2"/>
      </rPr>
      <t>S904-05A</t>
    </r>
  </si>
  <si>
    <r>
      <rPr>
        <sz val="8"/>
        <rFont val="Calibri"/>
        <family val="2"/>
      </rPr>
      <t>LS</t>
    </r>
  </si>
  <si>
    <r>
      <rPr>
        <sz val="8"/>
        <rFont val="Calibri"/>
        <family val="2"/>
      </rPr>
      <t>S912-05C</t>
    </r>
  </si>
  <si>
    <r>
      <rPr>
        <sz val="8"/>
        <rFont val="Calibri"/>
        <family val="2"/>
      </rPr>
      <t>S912-05E</t>
    </r>
  </si>
  <si>
    <r>
      <rPr>
        <sz val="8"/>
        <rFont val="Calibri"/>
        <family val="2"/>
      </rPr>
      <t>Z629-05A</t>
    </r>
  </si>
  <si>
    <t>615-492A</t>
  </si>
  <si>
    <t>CURB &amp; GUTTER TY 2</t>
  </si>
  <si>
    <t>624-005A</t>
  </si>
  <si>
    <t>ACRE</t>
  </si>
  <si>
    <t>FERTILIZING</t>
  </si>
  <si>
    <t>S600-20A</t>
  </si>
  <si>
    <t>FIRE HYDRANT ASSEMBLY</t>
  </si>
  <si>
    <r>
      <rPr>
        <sz val="8"/>
        <rFont val="Calibri"/>
        <family val="2"/>
        <scheme val="minor"/>
      </rPr>
      <t>S600-45A</t>
    </r>
  </si>
  <si>
    <r>
      <rPr>
        <sz val="8"/>
        <rFont val="Calibri"/>
        <family val="2"/>
        <scheme val="minor"/>
      </rPr>
      <t>FT</t>
    </r>
  </si>
  <si>
    <r>
      <rPr>
        <sz val="8"/>
        <rFont val="Calibri"/>
        <family val="2"/>
        <scheme val="minor"/>
      </rPr>
      <t>WATER LINE</t>
    </r>
  </si>
  <si>
    <r>
      <rPr>
        <sz val="8"/>
        <rFont val="Calibri"/>
        <family val="2"/>
        <scheme val="minor"/>
      </rPr>
      <t>(8")</t>
    </r>
  </si>
  <si>
    <r>
      <rPr>
        <sz val="8"/>
        <rFont val="Calibri"/>
        <family val="2"/>
        <scheme val="minor"/>
      </rPr>
      <t>$                   39.00</t>
    </r>
  </si>
  <si>
    <t>CUT AND CAP WATER</t>
  </si>
  <si>
    <t>8" VALVE</t>
  </si>
  <si>
    <t>16" VALVE</t>
  </si>
  <si>
    <t>STONE FILTER DAM</t>
  </si>
  <si>
    <t>WATERLINE SERVICE</t>
  </si>
  <si>
    <t>WATERLINE CONNECTION</t>
  </si>
  <si>
    <t>S904-05F</t>
  </si>
  <si>
    <t>LS</t>
  </si>
  <si>
    <t>MISCELLANEOUS DITCH WORK</t>
  </si>
  <si>
    <t>S912-05B</t>
  </si>
  <si>
    <t>LANDSCAPE REPAIR</t>
  </si>
  <si>
    <t>PAVEMENT REPAIR</t>
  </si>
  <si>
    <t>EROSION CONTROL BLANKET</t>
  </si>
  <si>
    <t>MOBILIZATION-7%</t>
  </si>
  <si>
    <r>
      <rPr>
        <sz val="8"/>
        <rFont val="Calibri"/>
        <family val="2"/>
        <scheme val="minor"/>
      </rPr>
      <t>$                   35.00</t>
    </r>
  </si>
  <si>
    <r>
      <rPr>
        <sz val="8"/>
        <rFont val="Calibri"/>
        <family val="2"/>
        <scheme val="minor"/>
      </rPr>
      <t>$            14,000.00</t>
    </r>
  </si>
  <si>
    <r>
      <rPr>
        <sz val="8"/>
        <rFont val="Calibri"/>
        <family val="2"/>
        <scheme val="minor"/>
      </rPr>
      <t>$            18,000.00</t>
    </r>
  </si>
  <si>
    <r>
      <rPr>
        <sz val="8"/>
        <rFont val="Calibri"/>
        <family val="2"/>
        <scheme val="minor"/>
      </rPr>
      <t>$                   75.00</t>
    </r>
  </si>
  <si>
    <r>
      <rPr>
        <sz val="8"/>
        <rFont val="Calibri"/>
        <family val="2"/>
        <scheme val="minor"/>
      </rPr>
      <t>$                     2.50</t>
    </r>
  </si>
  <si>
    <r>
      <rPr>
        <sz val="8"/>
        <rFont val="Calibri"/>
        <family val="2"/>
        <scheme val="minor"/>
      </rPr>
      <t>$                   70.00</t>
    </r>
  </si>
  <si>
    <r>
      <rPr>
        <sz val="8"/>
        <rFont val="Calibri"/>
        <family val="2"/>
        <scheme val="minor"/>
      </rPr>
      <t>$                 500.00</t>
    </r>
  </si>
  <si>
    <r>
      <rPr>
        <sz val="8"/>
        <rFont val="Calibri"/>
        <family val="2"/>
        <scheme val="minor"/>
      </rPr>
      <t>$              3,000.00</t>
    </r>
  </si>
  <si>
    <r>
      <rPr>
        <sz val="8"/>
        <rFont val="Calibri"/>
        <family val="2"/>
        <scheme val="minor"/>
      </rPr>
      <t>$              6,000.00</t>
    </r>
  </si>
  <si>
    <r>
      <rPr>
        <sz val="8"/>
        <rFont val="Calibri"/>
        <family val="2"/>
        <scheme val="minor"/>
      </rPr>
      <t>$              2,500.00</t>
    </r>
  </si>
  <si>
    <r>
      <rPr>
        <sz val="8"/>
        <rFont val="Calibri"/>
        <family val="2"/>
        <scheme val="minor"/>
      </rPr>
      <t>$              1,500.00</t>
    </r>
  </si>
  <si>
    <r>
      <rPr>
        <sz val="8"/>
        <rFont val="Calibri"/>
        <family val="2"/>
        <scheme val="minor"/>
      </rPr>
      <t>$                   40.00</t>
    </r>
  </si>
  <si>
    <r>
      <rPr>
        <sz val="8"/>
        <rFont val="Calibri"/>
        <family val="2"/>
        <scheme val="minor"/>
      </rPr>
      <t>$                   20.00</t>
    </r>
  </si>
  <si>
    <t>Water Total:</t>
  </si>
  <si>
    <t>TURBIDITY MONITORING</t>
  </si>
  <si>
    <t>BLOWOFF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</si>
</sst>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##0;###0"/>
    <numFmt numFmtId="165" formatCode="&quot;$&quot;#,##0.00"/>
    <numFmt numFmtId="167" formatCode="###0.00;###0.00"/>
  </numFmts>
  <fonts count="11" x14ac:knownFonts="1">
    <font>
      <sz val="10"/>
      <color rgb="FF000000"/>
      <name val="Times New Roman"/>
      <charset val="204"/>
    </font>
    <font>
      <sz val="8"/>
      <color rgb="FF000000"/>
      <name val="Calibri"/>
      <family val="2"/>
    </font>
    <font>
      <u/>
      <sz val="11"/>
      <name val="Calibri"/>
      <family val="34"/>
    </font>
    <font>
      <sz val="8"/>
      <name val="Calibri"/>
      <family val="34"/>
    </font>
    <font>
      <sz val="8"/>
      <name val="Times New Roman"/>
      <family val="18"/>
    </font>
    <font>
      <sz val="10"/>
      <color rgb="FF000000"/>
      <name val="Times New Roman"/>
      <family val="1"/>
    </font>
    <font>
      <sz val="8"/>
      <name val="Calibri"/>
      <family val="2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165" fontId="0" fillId="4" borderId="0" xfId="0" applyNumberForma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65" fontId="0" fillId="5" borderId="0" xfId="0" applyNumberForma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9" fontId="0" fillId="2" borderId="0" xfId="0" applyNumberFormat="1" applyFill="1" applyBorder="1" applyAlignment="1">
      <alignment horizontal="left" vertical="top" wrapText="1"/>
    </xf>
    <xf numFmtId="165" fontId="5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8" fontId="0" fillId="4" borderId="1" xfId="0" applyNumberFormat="1" applyFill="1" applyBorder="1" applyAlignment="1">
      <alignment horizontal="left" vertical="top" wrapText="1"/>
    </xf>
    <xf numFmtId="8" fontId="0" fillId="2" borderId="1" xfId="0" applyNumberFormat="1" applyFill="1" applyBorder="1" applyAlignment="1">
      <alignment horizontal="left" vertical="top" wrapText="1"/>
    </xf>
    <xf numFmtId="8" fontId="0" fillId="2" borderId="0" xfId="0" applyNumberFormat="1" applyFill="1" applyBorder="1" applyAlignment="1">
      <alignment horizontal="left" vertical="top"/>
    </xf>
    <xf numFmtId="8" fontId="0" fillId="5" borderId="1" xfId="0" applyNumberForma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3" fontId="5" fillId="6" borderId="0" xfId="0" applyNumberFormat="1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7" fontId="1" fillId="4" borderId="1" xfId="0" applyNumberFormat="1" applyFont="1" applyFill="1" applyBorder="1" applyAlignment="1">
      <alignment horizontal="right" vertical="top" wrapText="1"/>
    </xf>
    <xf numFmtId="164" fontId="9" fillId="5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44" fontId="8" fillId="4" borderId="1" xfId="0" applyNumberFormat="1" applyFont="1" applyFill="1" applyBorder="1" applyAlignment="1">
      <alignment horizontal="right" vertical="top" indent="1"/>
    </xf>
    <xf numFmtId="44" fontId="8" fillId="5" borderId="1" xfId="0" applyNumberFormat="1" applyFont="1" applyFill="1" applyBorder="1" applyAlignment="1">
      <alignment horizontal="right" vertical="top" indent="1"/>
    </xf>
    <xf numFmtId="44" fontId="8" fillId="2" borderId="1" xfId="0" applyNumberFormat="1" applyFont="1" applyFill="1" applyBorder="1" applyAlignment="1">
      <alignment horizontal="right" vertical="top" indent="1"/>
    </xf>
    <xf numFmtId="44" fontId="8" fillId="2" borderId="0" xfId="0" applyNumberFormat="1" applyFont="1" applyFill="1" applyBorder="1" applyAlignment="1">
      <alignment horizontal="right" vertical="top" indent="1"/>
    </xf>
    <xf numFmtId="44" fontId="9" fillId="5" borderId="1" xfId="0" applyNumberFormat="1" applyFont="1" applyFill="1" applyBorder="1" applyAlignment="1">
      <alignment horizontal="right" vertical="top" wrapText="1" indent="1"/>
    </xf>
    <xf numFmtId="44" fontId="9" fillId="4" borderId="1" xfId="0" applyNumberFormat="1" applyFont="1" applyFill="1" applyBorder="1" applyAlignment="1">
      <alignment horizontal="right" vertical="top" wrapText="1" indent="1"/>
    </xf>
    <xf numFmtId="44" fontId="9" fillId="2" borderId="1" xfId="0" applyNumberFormat="1" applyFont="1" applyFill="1" applyBorder="1" applyAlignment="1">
      <alignment horizontal="right" vertical="top" wrapText="1" indent="1"/>
    </xf>
    <xf numFmtId="0" fontId="3" fillId="5" borderId="0" xfId="0" applyFont="1" applyFill="1" applyBorder="1" applyAlignment="1">
      <alignment horizontal="left" vertical="top" wrapText="1"/>
    </xf>
    <xf numFmtId="44" fontId="8" fillId="5" borderId="0" xfId="0" applyNumberFormat="1" applyFont="1" applyFill="1" applyBorder="1" applyAlignment="1">
      <alignment horizontal="right" vertical="top" indent="1"/>
    </xf>
    <xf numFmtId="0" fontId="3" fillId="4" borderId="0" xfId="0" applyFont="1" applyFill="1" applyBorder="1" applyAlignment="1">
      <alignment horizontal="left" vertical="top" wrapText="1"/>
    </xf>
    <xf numFmtId="44" fontId="8" fillId="4" borderId="0" xfId="0" applyNumberFormat="1" applyFont="1" applyFill="1" applyBorder="1" applyAlignment="1">
      <alignment horizontal="right" vertical="top" indent="1"/>
    </xf>
    <xf numFmtId="10" fontId="0" fillId="2" borderId="0" xfId="0" applyNumberForma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160" zoomScaleNormal="160" workbookViewId="0">
      <selection activeCell="F30" sqref="F30"/>
    </sheetView>
  </sheetViews>
  <sheetFormatPr defaultRowHeight="12.9" x14ac:dyDescent="0.35"/>
  <cols>
    <col min="1" max="1" width="8.453125" customWidth="1"/>
    <col min="2" max="2" width="5.36328125" customWidth="1"/>
    <col min="3" max="3" width="5.08984375" customWidth="1"/>
    <col min="4" max="4" width="7.36328125" customWidth="1"/>
    <col min="5" max="5" width="20.36328125" customWidth="1"/>
    <col min="6" max="6" width="9.08984375" customWidth="1"/>
    <col min="7" max="7" width="6.90625" bestFit="1" customWidth="1"/>
    <col min="8" max="8" width="16.1796875" customWidth="1"/>
    <col min="9" max="9" width="15.08984375" customWidth="1"/>
    <col min="10" max="10" width="16.26953125" customWidth="1"/>
    <col min="11" max="11" width="17.90625" customWidth="1"/>
  </cols>
  <sheetData>
    <row r="1" spans="1:11" ht="14.6" x14ac:dyDescent="0.35">
      <c r="A1" s="14" t="s">
        <v>87</v>
      </c>
    </row>
    <row r="2" spans="1:11" x14ac:dyDescent="0.35">
      <c r="A2" t="s">
        <v>1</v>
      </c>
    </row>
    <row r="3" spans="1:11" x14ac:dyDescent="0.35">
      <c r="A3" t="s">
        <v>2</v>
      </c>
    </row>
    <row r="4" spans="1:11" x14ac:dyDescent="0.35">
      <c r="A4" t="s">
        <v>3</v>
      </c>
    </row>
    <row r="5" spans="1:11" x14ac:dyDescent="0.35">
      <c r="A5" s="43" t="s">
        <v>101</v>
      </c>
    </row>
    <row r="6" spans="1:11" x14ac:dyDescent="0.35">
      <c r="A6" s="1" t="s">
        <v>5</v>
      </c>
      <c r="B6" s="30" t="s">
        <v>6</v>
      </c>
      <c r="C6" s="31"/>
      <c r="D6" s="30" t="s">
        <v>7</v>
      </c>
      <c r="E6" s="31"/>
      <c r="F6" s="1" t="s">
        <v>8</v>
      </c>
      <c r="G6" s="1" t="s">
        <v>9</v>
      </c>
      <c r="H6" s="1" t="s">
        <v>10</v>
      </c>
      <c r="I6" s="1" t="s">
        <v>11</v>
      </c>
    </row>
    <row r="7" spans="1:11" x14ac:dyDescent="0.35">
      <c r="A7" s="39" t="s">
        <v>96</v>
      </c>
      <c r="B7" s="40" t="s">
        <v>98</v>
      </c>
      <c r="C7" s="41"/>
      <c r="D7" s="40" t="s">
        <v>99</v>
      </c>
      <c r="E7" s="41"/>
      <c r="F7" s="42"/>
      <c r="G7" s="6">
        <v>148</v>
      </c>
      <c r="H7" s="62">
        <v>10</v>
      </c>
      <c r="I7" s="57">
        <f>H7*G7</f>
        <v>1480</v>
      </c>
      <c r="K7" s="9"/>
    </row>
    <row r="8" spans="1:11" x14ac:dyDescent="0.35">
      <c r="A8" s="39" t="s">
        <v>102</v>
      </c>
      <c r="B8" s="40" t="s">
        <v>98</v>
      </c>
      <c r="C8" s="41"/>
      <c r="D8" s="40" t="s">
        <v>103</v>
      </c>
      <c r="E8" s="41"/>
      <c r="F8" s="42"/>
      <c r="G8" s="6">
        <v>25</v>
      </c>
      <c r="H8" s="62">
        <v>2.5</v>
      </c>
      <c r="I8" s="57">
        <f>H8*G8</f>
        <v>62.5</v>
      </c>
      <c r="K8" s="9"/>
    </row>
    <row r="9" spans="1:11" x14ac:dyDescent="0.35">
      <c r="A9" s="39" t="s">
        <v>104</v>
      </c>
      <c r="B9" s="40" t="s">
        <v>100</v>
      </c>
      <c r="C9" s="41"/>
      <c r="D9" s="40" t="s">
        <v>105</v>
      </c>
      <c r="E9" s="41"/>
      <c r="F9" s="42"/>
      <c r="G9" s="6">
        <v>57</v>
      </c>
      <c r="H9" s="62">
        <v>8</v>
      </c>
      <c r="I9" s="57">
        <f>H9*G9</f>
        <v>456</v>
      </c>
      <c r="K9" s="9"/>
    </row>
    <row r="10" spans="1:11" x14ac:dyDescent="0.35">
      <c r="A10" s="39" t="s">
        <v>97</v>
      </c>
      <c r="B10" s="44" t="s">
        <v>100</v>
      </c>
      <c r="C10" s="41"/>
      <c r="D10" s="40" t="s">
        <v>114</v>
      </c>
      <c r="E10" s="41"/>
      <c r="F10" s="42"/>
      <c r="G10" s="6">
        <v>67</v>
      </c>
      <c r="H10" s="62" t="s">
        <v>168</v>
      </c>
      <c r="I10" s="57">
        <f t="shared" ref="I10:I36" si="0">H10*G10</f>
        <v>2345</v>
      </c>
      <c r="K10" s="9"/>
    </row>
    <row r="11" spans="1:11" x14ac:dyDescent="0.35">
      <c r="A11" s="39" t="s">
        <v>106</v>
      </c>
      <c r="B11" s="40" t="s">
        <v>107</v>
      </c>
      <c r="C11" s="41"/>
      <c r="D11" s="40" t="s">
        <v>108</v>
      </c>
      <c r="E11" s="41"/>
      <c r="F11" s="42"/>
      <c r="G11" s="6">
        <v>1</v>
      </c>
      <c r="H11" s="62">
        <v>80</v>
      </c>
      <c r="I11" s="57">
        <f t="shared" si="0"/>
        <v>80</v>
      </c>
      <c r="K11" s="9"/>
    </row>
    <row r="12" spans="1:11" x14ac:dyDescent="0.35">
      <c r="A12" s="39" t="s">
        <v>109</v>
      </c>
      <c r="B12" s="40" t="s">
        <v>110</v>
      </c>
      <c r="C12" s="41"/>
      <c r="D12" s="40" t="s">
        <v>111</v>
      </c>
      <c r="E12" s="41"/>
      <c r="F12" s="42"/>
      <c r="G12" s="6">
        <v>157</v>
      </c>
      <c r="H12" s="62">
        <v>11</v>
      </c>
      <c r="I12" s="57">
        <f t="shared" si="0"/>
        <v>1727</v>
      </c>
      <c r="K12" s="9"/>
    </row>
    <row r="13" spans="1:11" x14ac:dyDescent="0.35">
      <c r="A13" s="42" t="s">
        <v>115</v>
      </c>
      <c r="B13" s="40" t="s">
        <v>116</v>
      </c>
      <c r="C13" s="41"/>
      <c r="D13" s="40" t="s">
        <v>117</v>
      </c>
      <c r="E13" s="41"/>
      <c r="F13" s="42"/>
      <c r="G13" s="6">
        <v>574</v>
      </c>
      <c r="H13" s="62">
        <v>235</v>
      </c>
      <c r="I13" s="57">
        <f t="shared" si="0"/>
        <v>134890</v>
      </c>
      <c r="K13" s="19" t="s">
        <v>90</v>
      </c>
    </row>
    <row r="14" spans="1:11" x14ac:dyDescent="0.35">
      <c r="A14" s="42" t="s">
        <v>118</v>
      </c>
      <c r="B14" s="40" t="s">
        <v>116</v>
      </c>
      <c r="C14" s="41"/>
      <c r="D14" s="40" t="s">
        <v>119</v>
      </c>
      <c r="E14" s="41"/>
      <c r="F14" s="42"/>
      <c r="G14" s="6">
        <v>555</v>
      </c>
      <c r="H14" s="62">
        <v>345</v>
      </c>
      <c r="I14" s="57">
        <f t="shared" si="0"/>
        <v>191475</v>
      </c>
      <c r="K14" s="19"/>
    </row>
    <row r="15" spans="1:11" x14ac:dyDescent="0.35">
      <c r="A15" s="42" t="s">
        <v>120</v>
      </c>
      <c r="B15" s="40" t="s">
        <v>121</v>
      </c>
      <c r="C15" s="41"/>
      <c r="D15" s="40" t="s">
        <v>122</v>
      </c>
      <c r="E15" s="41"/>
      <c r="F15" s="42" t="s">
        <v>123</v>
      </c>
      <c r="G15" s="6">
        <v>3</v>
      </c>
      <c r="H15" s="62" t="s">
        <v>169</v>
      </c>
      <c r="I15" s="57">
        <f t="shared" ref="I15:I16" si="1">H15*G15</f>
        <v>42000</v>
      </c>
      <c r="K15" s="18" t="s">
        <v>91</v>
      </c>
    </row>
    <row r="16" spans="1:11" x14ac:dyDescent="0.35">
      <c r="A16" s="42" t="s">
        <v>124</v>
      </c>
      <c r="B16" s="40" t="s">
        <v>121</v>
      </c>
      <c r="C16" s="41"/>
      <c r="D16" s="40" t="s">
        <v>122</v>
      </c>
      <c r="E16" s="41"/>
      <c r="F16" s="42" t="s">
        <v>125</v>
      </c>
      <c r="G16" s="6">
        <v>1</v>
      </c>
      <c r="H16" s="62" t="s">
        <v>170</v>
      </c>
      <c r="I16" s="57">
        <f t="shared" si="1"/>
        <v>18000</v>
      </c>
      <c r="K16" s="9"/>
    </row>
    <row r="17" spans="1:11" x14ac:dyDescent="0.35">
      <c r="A17" s="39" t="s">
        <v>112</v>
      </c>
      <c r="B17" s="44" t="s">
        <v>98</v>
      </c>
      <c r="C17" s="41"/>
      <c r="D17" s="40" t="s">
        <v>113</v>
      </c>
      <c r="E17" s="41"/>
      <c r="F17" s="42"/>
      <c r="G17" s="6">
        <v>97</v>
      </c>
      <c r="H17" s="62">
        <v>52</v>
      </c>
      <c r="I17" s="57">
        <f t="shared" si="0"/>
        <v>5044</v>
      </c>
      <c r="K17" s="9"/>
    </row>
    <row r="18" spans="1:11" x14ac:dyDescent="0.35">
      <c r="A18" s="42" t="s">
        <v>142</v>
      </c>
      <c r="B18" s="40" t="s">
        <v>100</v>
      </c>
      <c r="C18" s="41"/>
      <c r="D18" s="40" t="s">
        <v>143</v>
      </c>
      <c r="E18" s="41"/>
      <c r="F18" s="42"/>
      <c r="G18" s="6">
        <v>57</v>
      </c>
      <c r="H18" s="62">
        <v>25</v>
      </c>
      <c r="I18" s="57">
        <f t="shared" si="0"/>
        <v>1425</v>
      </c>
      <c r="K18" s="19"/>
    </row>
    <row r="19" spans="1:11" x14ac:dyDescent="0.35">
      <c r="A19" s="42" t="s">
        <v>144</v>
      </c>
      <c r="B19" s="40" t="s">
        <v>145</v>
      </c>
      <c r="C19" s="41"/>
      <c r="D19" s="40" t="s">
        <v>146</v>
      </c>
      <c r="E19" s="41"/>
      <c r="F19" s="42"/>
      <c r="G19" s="49">
        <v>0.1</v>
      </c>
      <c r="H19" s="62">
        <v>1000</v>
      </c>
      <c r="I19" s="57">
        <f t="shared" si="0"/>
        <v>100</v>
      </c>
      <c r="K19" s="19"/>
    </row>
    <row r="20" spans="1:11" x14ac:dyDescent="0.35">
      <c r="A20" s="42" t="s">
        <v>126</v>
      </c>
      <c r="B20" s="40" t="s">
        <v>127</v>
      </c>
      <c r="C20" s="41"/>
      <c r="D20" s="40" t="s">
        <v>128</v>
      </c>
      <c r="E20" s="41"/>
      <c r="F20" s="42" t="s">
        <v>129</v>
      </c>
      <c r="G20" s="6">
        <v>100</v>
      </c>
      <c r="H20" s="62" t="s">
        <v>171</v>
      </c>
      <c r="I20" s="57">
        <f t="shared" si="0"/>
        <v>7500</v>
      </c>
      <c r="K20" s="9"/>
    </row>
    <row r="21" spans="1:11" x14ac:dyDescent="0.35">
      <c r="A21" s="42" t="s">
        <v>130</v>
      </c>
      <c r="B21" s="40" t="s">
        <v>127</v>
      </c>
      <c r="C21" s="41"/>
      <c r="D21" s="40" t="s">
        <v>128</v>
      </c>
      <c r="E21" s="41"/>
      <c r="F21" s="42" t="s">
        <v>131</v>
      </c>
      <c r="G21" s="6">
        <v>64</v>
      </c>
      <c r="H21" s="62" t="s">
        <v>171</v>
      </c>
      <c r="I21" s="57">
        <f t="shared" si="0"/>
        <v>4800</v>
      </c>
      <c r="K21" s="9"/>
    </row>
    <row r="22" spans="1:11" x14ac:dyDescent="0.35">
      <c r="A22" s="42" t="s">
        <v>132</v>
      </c>
      <c r="B22" s="40" t="s">
        <v>133</v>
      </c>
      <c r="C22" s="41"/>
      <c r="D22" s="40" t="s">
        <v>134</v>
      </c>
      <c r="E22" s="41"/>
      <c r="F22" s="42" t="s">
        <v>135</v>
      </c>
      <c r="G22" s="6">
        <v>191</v>
      </c>
      <c r="H22" s="62" t="s">
        <v>172</v>
      </c>
      <c r="I22" s="57">
        <f t="shared" ref="I22:I24" si="2">H22*G22</f>
        <v>477.5</v>
      </c>
      <c r="K22" s="9"/>
    </row>
    <row r="23" spans="1:11" ht="12.9" customHeight="1" x14ac:dyDescent="0.35">
      <c r="A23" s="51" t="s">
        <v>147</v>
      </c>
      <c r="B23" s="52" t="s">
        <v>107</v>
      </c>
      <c r="C23" s="53"/>
      <c r="D23" s="52" t="s">
        <v>148</v>
      </c>
      <c r="E23" s="53"/>
      <c r="F23" s="51"/>
      <c r="G23" s="50">
        <v>1</v>
      </c>
      <c r="H23" s="61">
        <v>3500</v>
      </c>
      <c r="I23" s="58">
        <f t="shared" si="2"/>
        <v>3500</v>
      </c>
    </row>
    <row r="24" spans="1:11" ht="12.9" customHeight="1" x14ac:dyDescent="0.35">
      <c r="A24" s="51" t="s">
        <v>149</v>
      </c>
      <c r="B24" s="52" t="s">
        <v>150</v>
      </c>
      <c r="C24" s="53"/>
      <c r="D24" s="52" t="s">
        <v>151</v>
      </c>
      <c r="E24" s="53"/>
      <c r="F24" s="51" t="s">
        <v>152</v>
      </c>
      <c r="G24" s="50">
        <v>767</v>
      </c>
      <c r="H24" s="61" t="s">
        <v>153</v>
      </c>
      <c r="I24" s="58">
        <f t="shared" si="2"/>
        <v>29913</v>
      </c>
    </row>
    <row r="25" spans="1:11" ht="12.9" customHeight="1" x14ac:dyDescent="0.35">
      <c r="A25" s="7" t="s">
        <v>50</v>
      </c>
      <c r="B25" s="34" t="s">
        <v>13</v>
      </c>
      <c r="C25" s="35"/>
      <c r="D25" s="34" t="s">
        <v>47</v>
      </c>
      <c r="E25" s="35"/>
      <c r="F25" s="7" t="s">
        <v>51</v>
      </c>
      <c r="G25" s="8">
        <v>505</v>
      </c>
      <c r="H25" s="61" t="s">
        <v>173</v>
      </c>
      <c r="I25" s="58">
        <f t="shared" ref="I25" si="3">G25*H25</f>
        <v>35350</v>
      </c>
      <c r="K25" s="9"/>
    </row>
    <row r="26" spans="1:11" x14ac:dyDescent="0.35">
      <c r="A26" s="42" t="s">
        <v>136</v>
      </c>
      <c r="B26" s="40" t="s">
        <v>121</v>
      </c>
      <c r="C26" s="41"/>
      <c r="D26" s="40" t="s">
        <v>157</v>
      </c>
      <c r="E26" s="41"/>
      <c r="F26" s="42"/>
      <c r="G26" s="6">
        <v>2</v>
      </c>
      <c r="H26" s="62" t="s">
        <v>174</v>
      </c>
      <c r="I26" s="57">
        <f t="shared" ref="I26" si="4">H26*G26</f>
        <v>1000</v>
      </c>
      <c r="K26" s="9"/>
    </row>
    <row r="27" spans="1:11" x14ac:dyDescent="0.35">
      <c r="A27" s="7" t="s">
        <v>57</v>
      </c>
      <c r="B27" s="34" t="s">
        <v>23</v>
      </c>
      <c r="C27" s="35"/>
      <c r="D27" s="54" t="s">
        <v>155</v>
      </c>
      <c r="E27" s="35"/>
      <c r="F27" s="7"/>
      <c r="G27" s="8">
        <v>5</v>
      </c>
      <c r="H27" s="61" t="s">
        <v>175</v>
      </c>
      <c r="I27" s="58">
        <f t="shared" ref="I27:I30" si="5">G27*H27</f>
        <v>15000</v>
      </c>
      <c r="K27" s="9"/>
    </row>
    <row r="28" spans="1:11" x14ac:dyDescent="0.35">
      <c r="A28" s="7" t="s">
        <v>60</v>
      </c>
      <c r="B28" s="34" t="s">
        <v>23</v>
      </c>
      <c r="C28" s="35"/>
      <c r="D28" s="54" t="s">
        <v>156</v>
      </c>
      <c r="E28" s="35"/>
      <c r="F28" s="7"/>
      <c r="G28" s="8">
        <v>3</v>
      </c>
      <c r="H28" s="61" t="s">
        <v>176</v>
      </c>
      <c r="I28" s="58">
        <f t="shared" si="5"/>
        <v>18000</v>
      </c>
      <c r="K28" s="9"/>
    </row>
    <row r="29" spans="1:11" x14ac:dyDescent="0.35">
      <c r="A29" s="7" t="s">
        <v>63</v>
      </c>
      <c r="B29" s="34" t="s">
        <v>23</v>
      </c>
      <c r="C29" s="35"/>
      <c r="D29" s="54" t="s">
        <v>154</v>
      </c>
      <c r="E29" s="35"/>
      <c r="F29" s="69" t="s">
        <v>183</v>
      </c>
      <c r="G29" s="8">
        <v>2</v>
      </c>
      <c r="H29" s="61" t="s">
        <v>177</v>
      </c>
      <c r="I29" s="58">
        <f t="shared" si="5"/>
        <v>5000</v>
      </c>
      <c r="K29" s="9"/>
    </row>
    <row r="30" spans="1:11" x14ac:dyDescent="0.35">
      <c r="A30" s="7" t="s">
        <v>66</v>
      </c>
      <c r="B30" s="34" t="s">
        <v>23</v>
      </c>
      <c r="C30" s="35"/>
      <c r="D30" s="54" t="s">
        <v>158</v>
      </c>
      <c r="E30" s="35"/>
      <c r="F30" s="7"/>
      <c r="G30" s="8">
        <v>1</v>
      </c>
      <c r="H30" s="61" t="s">
        <v>178</v>
      </c>
      <c r="I30" s="58">
        <f t="shared" si="5"/>
        <v>1500</v>
      </c>
      <c r="K30" s="9"/>
    </row>
    <row r="31" spans="1:11" x14ac:dyDescent="0.35">
      <c r="A31" s="7" t="s">
        <v>66</v>
      </c>
      <c r="B31" s="34" t="s">
        <v>23</v>
      </c>
      <c r="C31" s="35"/>
      <c r="D31" s="54" t="s">
        <v>159</v>
      </c>
      <c r="E31" s="35"/>
      <c r="F31" s="7"/>
      <c r="G31" s="8">
        <v>4</v>
      </c>
      <c r="H31" s="61">
        <v>2500</v>
      </c>
      <c r="I31" s="58">
        <f t="shared" ref="I31" si="6">G31*H31</f>
        <v>10000</v>
      </c>
      <c r="K31" s="9"/>
    </row>
    <row r="32" spans="1:11" x14ac:dyDescent="0.35">
      <c r="A32" s="42" t="s">
        <v>137</v>
      </c>
      <c r="B32" s="40" t="s">
        <v>138</v>
      </c>
      <c r="C32" s="41"/>
      <c r="D32" s="44" t="s">
        <v>182</v>
      </c>
      <c r="E32" s="41"/>
      <c r="F32" s="39"/>
      <c r="G32" s="6">
        <v>1</v>
      </c>
      <c r="H32" s="62" t="s">
        <v>175</v>
      </c>
      <c r="I32" s="57">
        <f t="shared" ref="I32" si="7">H32*G32</f>
        <v>3000</v>
      </c>
      <c r="K32" s="9"/>
    </row>
    <row r="33" spans="1:11" x14ac:dyDescent="0.35">
      <c r="A33" s="55" t="s">
        <v>160</v>
      </c>
      <c r="B33" s="56" t="s">
        <v>161</v>
      </c>
      <c r="C33" s="35"/>
      <c r="D33" s="56" t="s">
        <v>162</v>
      </c>
      <c r="E33" s="35"/>
      <c r="F33" s="55"/>
      <c r="G33" s="8">
        <v>1</v>
      </c>
      <c r="H33" s="61">
        <v>10000</v>
      </c>
      <c r="I33" s="58">
        <f t="shared" si="0"/>
        <v>10000</v>
      </c>
      <c r="K33" s="9"/>
    </row>
    <row r="34" spans="1:11" x14ac:dyDescent="0.35">
      <c r="A34" s="42" t="s">
        <v>163</v>
      </c>
      <c r="B34" s="40" t="s">
        <v>98</v>
      </c>
      <c r="C34" s="41"/>
      <c r="D34" s="40" t="s">
        <v>164</v>
      </c>
      <c r="E34" s="41"/>
      <c r="F34" s="42"/>
      <c r="G34" s="6">
        <v>389</v>
      </c>
      <c r="H34" s="62">
        <v>22</v>
      </c>
      <c r="I34" s="57">
        <f t="shared" si="0"/>
        <v>8558</v>
      </c>
      <c r="K34" s="9"/>
    </row>
    <row r="35" spans="1:11" x14ac:dyDescent="0.35">
      <c r="A35" s="42" t="s">
        <v>139</v>
      </c>
      <c r="B35" s="40" t="s">
        <v>133</v>
      </c>
      <c r="C35" s="41"/>
      <c r="D35" s="44" t="s">
        <v>165</v>
      </c>
      <c r="E35" s="41"/>
      <c r="F35" s="39"/>
      <c r="G35" s="6">
        <v>148</v>
      </c>
      <c r="H35" s="62" t="s">
        <v>179</v>
      </c>
      <c r="I35" s="57">
        <f t="shared" si="0"/>
        <v>5920</v>
      </c>
      <c r="K35" s="9"/>
    </row>
    <row r="36" spans="1:11" x14ac:dyDescent="0.35">
      <c r="A36" s="42" t="s">
        <v>140</v>
      </c>
      <c r="B36" s="40" t="s">
        <v>133</v>
      </c>
      <c r="C36" s="41"/>
      <c r="D36" s="44" t="s">
        <v>166</v>
      </c>
      <c r="E36" s="41"/>
      <c r="F36" s="39"/>
      <c r="G36" s="6">
        <v>78</v>
      </c>
      <c r="H36" s="62" t="s">
        <v>180</v>
      </c>
      <c r="I36" s="57">
        <f t="shared" si="0"/>
        <v>1560</v>
      </c>
      <c r="K36" s="9"/>
    </row>
    <row r="37" spans="1:11" x14ac:dyDescent="0.35">
      <c r="A37" s="46" t="s">
        <v>141</v>
      </c>
      <c r="B37" s="47" t="s">
        <v>138</v>
      </c>
      <c r="C37" s="48"/>
      <c r="D37" s="45" t="s">
        <v>167</v>
      </c>
      <c r="E37" s="48"/>
      <c r="F37" s="46"/>
      <c r="G37" s="15">
        <v>0.11</v>
      </c>
      <c r="H37" s="63">
        <v>350978</v>
      </c>
      <c r="I37" s="59">
        <f>G37*H37</f>
        <v>38607.58</v>
      </c>
      <c r="K37" s="9"/>
    </row>
    <row r="38" spans="1:11" x14ac:dyDescent="0.35">
      <c r="G38" s="4"/>
      <c r="H38" s="4" t="s">
        <v>82</v>
      </c>
      <c r="I38" s="60">
        <f>SUM(I7:I37)</f>
        <v>598770.57999999996</v>
      </c>
      <c r="K38" s="9"/>
    </row>
    <row r="39" spans="1:11" x14ac:dyDescent="0.35">
      <c r="G39" s="4"/>
      <c r="H39" s="66" t="s">
        <v>88</v>
      </c>
      <c r="I39" s="67">
        <f>SUM(I7:I22,I26,I32,I34:I36,0.77*$I$37)</f>
        <v>461627.83659999998</v>
      </c>
      <c r="J39" s="68">
        <f>I39/($I$38)</f>
        <v>0.77095944927688331</v>
      </c>
    </row>
    <row r="40" spans="1:11" x14ac:dyDescent="0.35">
      <c r="H40" s="64" t="s">
        <v>181</v>
      </c>
      <c r="I40" s="65">
        <f>SUM(I23:I25,I27:I31,I33,0.23*$I$37)</f>
        <v>137142.74340000001</v>
      </c>
      <c r="J40" s="68">
        <f>I40/($I$38)</f>
        <v>0.22904055072311671</v>
      </c>
    </row>
    <row r="41" spans="1:11" x14ac:dyDescent="0.35">
      <c r="G41" s="17">
        <v>0.1</v>
      </c>
      <c r="H41" s="16" t="s">
        <v>89</v>
      </c>
      <c r="I41" s="60">
        <f>I38*G41</f>
        <v>59877.057999999997</v>
      </c>
    </row>
    <row r="42" spans="1:11" x14ac:dyDescent="0.35">
      <c r="I42" s="60"/>
    </row>
    <row r="43" spans="1:11" x14ac:dyDescent="0.35">
      <c r="I43" s="60"/>
    </row>
  </sheetData>
  <mergeCells count="64">
    <mergeCell ref="B33:C33"/>
    <mergeCell ref="D33:E33"/>
    <mergeCell ref="B29:C29"/>
    <mergeCell ref="D29:E29"/>
    <mergeCell ref="B30:C30"/>
    <mergeCell ref="D30:E30"/>
    <mergeCell ref="B31:C31"/>
    <mergeCell ref="D31:E31"/>
    <mergeCell ref="B16:C16"/>
    <mergeCell ref="D16:E16"/>
    <mergeCell ref="B8:C8"/>
    <mergeCell ref="D8:E8"/>
    <mergeCell ref="B22:C22"/>
    <mergeCell ref="D22:E22"/>
    <mergeCell ref="B13:C13"/>
    <mergeCell ref="D13:E13"/>
    <mergeCell ref="B14:C14"/>
    <mergeCell ref="D14:E14"/>
    <mergeCell ref="B15:C15"/>
    <mergeCell ref="D15:E15"/>
    <mergeCell ref="B37:C37"/>
    <mergeCell ref="D37:E37"/>
    <mergeCell ref="B35:C35"/>
    <mergeCell ref="D35:E35"/>
    <mergeCell ref="B36:C36"/>
    <mergeCell ref="D36:E36"/>
    <mergeCell ref="B34:C34"/>
    <mergeCell ref="D34:E34"/>
    <mergeCell ref="B32:C32"/>
    <mergeCell ref="D32:E32"/>
    <mergeCell ref="B20:C20"/>
    <mergeCell ref="D20:E20"/>
    <mergeCell ref="B21:C21"/>
    <mergeCell ref="D21:E21"/>
    <mergeCell ref="B26:C26"/>
    <mergeCell ref="D26:E26"/>
    <mergeCell ref="D23:E23"/>
    <mergeCell ref="B23:C23"/>
    <mergeCell ref="B27:C27"/>
    <mergeCell ref="D27:E27"/>
    <mergeCell ref="B28:C28"/>
    <mergeCell ref="D28:E28"/>
    <mergeCell ref="B19:C19"/>
    <mergeCell ref="D19:E19"/>
    <mergeCell ref="B24:C24"/>
    <mergeCell ref="D24:E24"/>
    <mergeCell ref="B25:C25"/>
    <mergeCell ref="D25:E25"/>
    <mergeCell ref="B6:C6"/>
    <mergeCell ref="D6:E6"/>
    <mergeCell ref="B7:C7"/>
    <mergeCell ref="D7:E7"/>
    <mergeCell ref="B18:C18"/>
    <mergeCell ref="D18:E18"/>
    <mergeCell ref="B17:C17"/>
    <mergeCell ref="D17:E17"/>
    <mergeCell ref="B9:C9"/>
    <mergeCell ref="D9:E9"/>
    <mergeCell ref="B10:C10"/>
    <mergeCell ref="D10:E10"/>
    <mergeCell ref="B11:C11"/>
    <mergeCell ref="D11:E11"/>
    <mergeCell ref="B12:C12"/>
    <mergeCell ref="D12:E12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145" zoomScaleNormal="145" workbookViewId="0">
      <selection activeCell="A19" sqref="A19:I22"/>
    </sheetView>
  </sheetViews>
  <sheetFormatPr defaultRowHeight="12.9" x14ac:dyDescent="0.35"/>
  <cols>
    <col min="1" max="1" width="10.1796875" customWidth="1"/>
    <col min="2" max="2" width="5.36328125" customWidth="1"/>
    <col min="3" max="3" width="5.08984375" customWidth="1"/>
    <col min="4" max="4" width="7.36328125" customWidth="1"/>
    <col min="5" max="5" width="25.08984375" customWidth="1"/>
    <col min="6" max="6" width="26" customWidth="1"/>
    <col min="7" max="7" width="10.453125" customWidth="1"/>
    <col min="8" max="9" width="16.1796875" customWidth="1"/>
    <col min="10" max="10" width="11.36328125" customWidth="1"/>
  </cols>
  <sheetData>
    <row r="1" spans="1:18" ht="16.100000000000001" customHeight="1" x14ac:dyDescent="0.35">
      <c r="A1" t="s">
        <v>0</v>
      </c>
    </row>
    <row r="2" spans="1:18" ht="12" customHeight="1" x14ac:dyDescent="0.35">
      <c r="A2" t="s">
        <v>1</v>
      </c>
    </row>
    <row r="3" spans="1:18" ht="12" customHeight="1" x14ac:dyDescent="0.35">
      <c r="A3" t="s">
        <v>2</v>
      </c>
      <c r="J3" s="27" t="s">
        <v>95</v>
      </c>
      <c r="K3" s="28"/>
      <c r="L3" s="28"/>
      <c r="M3" s="28"/>
      <c r="N3" s="28"/>
      <c r="O3" s="28"/>
      <c r="P3" s="28"/>
      <c r="Q3" s="28"/>
      <c r="R3" s="28"/>
    </row>
    <row r="4" spans="1:18" ht="12" customHeight="1" x14ac:dyDescent="0.35">
      <c r="A4" t="s">
        <v>3</v>
      </c>
      <c r="J4" s="25" t="s">
        <v>94</v>
      </c>
      <c r="K4" s="26"/>
      <c r="L4" s="26"/>
      <c r="M4" s="26"/>
      <c r="N4" s="26"/>
      <c r="O4" s="26"/>
    </row>
    <row r="5" spans="1:18" ht="12" customHeight="1" x14ac:dyDescent="0.35">
      <c r="A5" t="s">
        <v>4</v>
      </c>
    </row>
    <row r="6" spans="1:18" x14ac:dyDescent="0.35">
      <c r="A6" s="1" t="s">
        <v>5</v>
      </c>
      <c r="B6" s="30" t="s">
        <v>6</v>
      </c>
      <c r="C6" s="31"/>
      <c r="D6" s="30" t="s">
        <v>7</v>
      </c>
      <c r="E6" s="31"/>
      <c r="F6" s="1" t="s">
        <v>8</v>
      </c>
      <c r="G6" s="1" t="s">
        <v>9</v>
      </c>
      <c r="H6" s="1" t="s">
        <v>10</v>
      </c>
      <c r="I6" s="1" t="s">
        <v>11</v>
      </c>
      <c r="J6" s="20"/>
    </row>
    <row r="7" spans="1:18" x14ac:dyDescent="0.35">
      <c r="A7" s="5" t="s">
        <v>12</v>
      </c>
      <c r="B7" s="32" t="s">
        <v>13</v>
      </c>
      <c r="C7" s="33"/>
      <c r="D7" s="32" t="s">
        <v>14</v>
      </c>
      <c r="E7" s="33"/>
      <c r="F7" s="5"/>
      <c r="G7" s="6">
        <v>67</v>
      </c>
      <c r="H7" s="5" t="s">
        <v>15</v>
      </c>
      <c r="I7" s="21">
        <f>G7*H7</f>
        <v>2345</v>
      </c>
    </row>
    <row r="8" spans="1:18" x14ac:dyDescent="0.35">
      <c r="A8" s="5" t="s">
        <v>16</v>
      </c>
      <c r="B8" s="32" t="s">
        <v>13</v>
      </c>
      <c r="C8" s="33"/>
      <c r="D8" s="32" t="s">
        <v>17</v>
      </c>
      <c r="E8" s="33"/>
      <c r="F8" s="5"/>
      <c r="G8" s="6">
        <v>574</v>
      </c>
      <c r="H8" s="5" t="s">
        <v>18</v>
      </c>
      <c r="I8" s="21">
        <f t="shared" ref="I8:I26" si="0">G8*H8</f>
        <v>103320</v>
      </c>
    </row>
    <row r="9" spans="1:18" x14ac:dyDescent="0.35">
      <c r="A9" s="5" t="s">
        <v>19</v>
      </c>
      <c r="B9" s="32" t="s">
        <v>13</v>
      </c>
      <c r="C9" s="33"/>
      <c r="D9" s="32" t="s">
        <v>20</v>
      </c>
      <c r="E9" s="33"/>
      <c r="F9" s="5"/>
      <c r="G9" s="6">
        <v>555</v>
      </c>
      <c r="H9" s="5" t="s">
        <v>21</v>
      </c>
      <c r="I9" s="21">
        <f t="shared" si="0"/>
        <v>122100</v>
      </c>
    </row>
    <row r="10" spans="1:18" x14ac:dyDescent="0.35">
      <c r="A10" s="5" t="s">
        <v>22</v>
      </c>
      <c r="B10" s="32" t="s">
        <v>23</v>
      </c>
      <c r="C10" s="33"/>
      <c r="D10" s="32" t="s">
        <v>24</v>
      </c>
      <c r="E10" s="33"/>
      <c r="F10" s="5" t="s">
        <v>25</v>
      </c>
      <c r="G10" s="6">
        <v>3</v>
      </c>
      <c r="H10" s="5" t="s">
        <v>26</v>
      </c>
      <c r="I10" s="21">
        <f t="shared" si="0"/>
        <v>42000</v>
      </c>
    </row>
    <row r="11" spans="1:18" x14ac:dyDescent="0.35">
      <c r="A11" s="5" t="s">
        <v>27</v>
      </c>
      <c r="B11" s="32" t="s">
        <v>23</v>
      </c>
      <c r="C11" s="33"/>
      <c r="D11" s="32" t="s">
        <v>24</v>
      </c>
      <c r="E11" s="33"/>
      <c r="F11" s="5" t="s">
        <v>28</v>
      </c>
      <c r="G11" s="6">
        <v>1</v>
      </c>
      <c r="H11" s="5" t="s">
        <v>29</v>
      </c>
      <c r="I11" s="21">
        <f t="shared" si="0"/>
        <v>18000</v>
      </c>
    </row>
    <row r="12" spans="1:18" x14ac:dyDescent="0.35">
      <c r="A12" s="5" t="s">
        <v>30</v>
      </c>
      <c r="B12" s="32" t="s">
        <v>31</v>
      </c>
      <c r="C12" s="33"/>
      <c r="D12" s="32" t="s">
        <v>32</v>
      </c>
      <c r="E12" s="33"/>
      <c r="F12" s="5" t="s">
        <v>33</v>
      </c>
      <c r="G12" s="6">
        <v>100</v>
      </c>
      <c r="H12" s="5" t="s">
        <v>34</v>
      </c>
      <c r="I12" s="21">
        <f t="shared" si="0"/>
        <v>10000</v>
      </c>
    </row>
    <row r="13" spans="1:18" x14ac:dyDescent="0.35">
      <c r="A13" s="5" t="s">
        <v>35</v>
      </c>
      <c r="B13" s="32" t="s">
        <v>31</v>
      </c>
      <c r="C13" s="33"/>
      <c r="D13" s="32" t="s">
        <v>32</v>
      </c>
      <c r="E13" s="33"/>
      <c r="F13" s="5" t="s">
        <v>36</v>
      </c>
      <c r="G13" s="6">
        <v>64</v>
      </c>
      <c r="H13" s="5" t="s">
        <v>37</v>
      </c>
      <c r="I13" s="21">
        <f t="shared" si="0"/>
        <v>4800</v>
      </c>
    </row>
    <row r="14" spans="1:18" x14ac:dyDescent="0.35">
      <c r="A14" s="5" t="s">
        <v>38</v>
      </c>
      <c r="B14" s="32" t="s">
        <v>39</v>
      </c>
      <c r="C14" s="33"/>
      <c r="D14" s="32" t="s">
        <v>40</v>
      </c>
      <c r="E14" s="33"/>
      <c r="F14" s="5" t="s">
        <v>41</v>
      </c>
      <c r="G14" s="6">
        <v>191</v>
      </c>
      <c r="H14" s="5" t="s">
        <v>42</v>
      </c>
      <c r="I14" s="21">
        <f t="shared" si="0"/>
        <v>477.5</v>
      </c>
    </row>
    <row r="15" spans="1:18" x14ac:dyDescent="0.35">
      <c r="A15" s="7" t="s">
        <v>43</v>
      </c>
      <c r="B15" s="34" t="s">
        <v>23</v>
      </c>
      <c r="C15" s="35"/>
      <c r="D15" s="34" t="s">
        <v>44</v>
      </c>
      <c r="E15" s="35"/>
      <c r="F15" s="7"/>
      <c r="G15" s="8">
        <v>1</v>
      </c>
      <c r="H15" s="7" t="s">
        <v>45</v>
      </c>
      <c r="I15" s="24">
        <f t="shared" si="0"/>
        <v>3500</v>
      </c>
    </row>
    <row r="16" spans="1:18" x14ac:dyDescent="0.35">
      <c r="A16" s="7" t="s">
        <v>46</v>
      </c>
      <c r="B16" s="34" t="s">
        <v>13</v>
      </c>
      <c r="C16" s="35"/>
      <c r="D16" s="34" t="s">
        <v>47</v>
      </c>
      <c r="E16" s="35"/>
      <c r="F16" s="7" t="s">
        <v>48</v>
      </c>
      <c r="G16" s="8">
        <v>767</v>
      </c>
      <c r="H16" s="7" t="s">
        <v>49</v>
      </c>
      <c r="I16" s="24">
        <f t="shared" si="0"/>
        <v>29913</v>
      </c>
    </row>
    <row r="17" spans="1:14" x14ac:dyDescent="0.35">
      <c r="A17" s="7" t="s">
        <v>50</v>
      </c>
      <c r="B17" s="34" t="s">
        <v>13</v>
      </c>
      <c r="C17" s="35"/>
      <c r="D17" s="34" t="s">
        <v>47</v>
      </c>
      <c r="E17" s="35"/>
      <c r="F17" s="7" t="s">
        <v>51</v>
      </c>
      <c r="G17" s="8">
        <v>505</v>
      </c>
      <c r="H17" s="7" t="s">
        <v>52</v>
      </c>
      <c r="I17" s="24">
        <f t="shared" si="0"/>
        <v>35350</v>
      </c>
    </row>
    <row r="18" spans="1:14" x14ac:dyDescent="0.35">
      <c r="A18" s="5" t="s">
        <v>53</v>
      </c>
      <c r="B18" s="32" t="s">
        <v>23</v>
      </c>
      <c r="C18" s="33"/>
      <c r="D18" s="32" t="s">
        <v>54</v>
      </c>
      <c r="E18" s="33"/>
      <c r="F18" s="5" t="s">
        <v>55</v>
      </c>
      <c r="G18" s="6">
        <v>2</v>
      </c>
      <c r="H18" s="5" t="s">
        <v>56</v>
      </c>
      <c r="I18" s="21">
        <f t="shared" si="0"/>
        <v>1000</v>
      </c>
    </row>
    <row r="19" spans="1:14" x14ac:dyDescent="0.35">
      <c r="A19" s="7" t="s">
        <v>57</v>
      </c>
      <c r="B19" s="34" t="s">
        <v>23</v>
      </c>
      <c r="C19" s="35"/>
      <c r="D19" s="34" t="s">
        <v>54</v>
      </c>
      <c r="E19" s="35"/>
      <c r="F19" s="7" t="s">
        <v>58</v>
      </c>
      <c r="G19" s="8">
        <v>5</v>
      </c>
      <c r="H19" s="7" t="s">
        <v>59</v>
      </c>
      <c r="I19" s="24">
        <f t="shared" si="0"/>
        <v>15000</v>
      </c>
    </row>
    <row r="20" spans="1:14" x14ac:dyDescent="0.35">
      <c r="A20" s="7" t="s">
        <v>60</v>
      </c>
      <c r="B20" s="34" t="s">
        <v>23</v>
      </c>
      <c r="C20" s="35"/>
      <c r="D20" s="34" t="s">
        <v>54</v>
      </c>
      <c r="E20" s="35"/>
      <c r="F20" s="7" t="s">
        <v>61</v>
      </c>
      <c r="G20" s="8">
        <v>3</v>
      </c>
      <c r="H20" s="7" t="s">
        <v>62</v>
      </c>
      <c r="I20" s="24">
        <f t="shared" si="0"/>
        <v>18000</v>
      </c>
    </row>
    <row r="21" spans="1:14" x14ac:dyDescent="0.35">
      <c r="A21" s="7" t="s">
        <v>63</v>
      </c>
      <c r="B21" s="34" t="s">
        <v>23</v>
      </c>
      <c r="C21" s="35"/>
      <c r="D21" s="34" t="s">
        <v>54</v>
      </c>
      <c r="E21" s="35"/>
      <c r="F21" s="7" t="s">
        <v>64</v>
      </c>
      <c r="G21" s="8">
        <v>2</v>
      </c>
      <c r="H21" s="7" t="s">
        <v>65</v>
      </c>
      <c r="I21" s="24">
        <f t="shared" si="0"/>
        <v>5000</v>
      </c>
    </row>
    <row r="22" spans="1:14" x14ac:dyDescent="0.35">
      <c r="A22" s="7" t="s">
        <v>66</v>
      </c>
      <c r="B22" s="34" t="s">
        <v>23</v>
      </c>
      <c r="C22" s="35"/>
      <c r="D22" s="34" t="s">
        <v>54</v>
      </c>
      <c r="E22" s="35"/>
      <c r="F22" s="7" t="s">
        <v>67</v>
      </c>
      <c r="G22" s="8">
        <v>1</v>
      </c>
      <c r="H22" s="7" t="s">
        <v>68</v>
      </c>
      <c r="I22" s="24">
        <f t="shared" si="0"/>
        <v>1500</v>
      </c>
    </row>
    <row r="23" spans="1:14" x14ac:dyDescent="0.35">
      <c r="A23" s="5" t="s">
        <v>69</v>
      </c>
      <c r="B23" s="32" t="s">
        <v>70</v>
      </c>
      <c r="C23" s="33"/>
      <c r="D23" s="32" t="s">
        <v>54</v>
      </c>
      <c r="E23" s="33"/>
      <c r="F23" s="5" t="s">
        <v>71</v>
      </c>
      <c r="G23" s="6">
        <v>1</v>
      </c>
      <c r="H23" s="5" t="s">
        <v>59</v>
      </c>
      <c r="I23" s="21">
        <f t="shared" si="0"/>
        <v>3000</v>
      </c>
    </row>
    <row r="24" spans="1:14" x14ac:dyDescent="0.35">
      <c r="A24" s="7" t="s">
        <v>72</v>
      </c>
      <c r="B24" s="34" t="s">
        <v>23</v>
      </c>
      <c r="C24" s="35"/>
      <c r="D24" s="34" t="s">
        <v>54</v>
      </c>
      <c r="E24" s="35"/>
      <c r="F24" s="7" t="s">
        <v>73</v>
      </c>
      <c r="G24" s="8">
        <v>4</v>
      </c>
      <c r="H24" s="7" t="s">
        <v>65</v>
      </c>
      <c r="I24" s="24">
        <f t="shared" si="0"/>
        <v>10000</v>
      </c>
    </row>
    <row r="25" spans="1:14" x14ac:dyDescent="0.35">
      <c r="A25" s="5" t="s">
        <v>74</v>
      </c>
      <c r="B25" s="32" t="s">
        <v>39</v>
      </c>
      <c r="C25" s="33"/>
      <c r="D25" s="32" t="s">
        <v>54</v>
      </c>
      <c r="E25" s="33"/>
      <c r="F25" s="5" t="s">
        <v>75</v>
      </c>
      <c r="G25" s="6">
        <v>169</v>
      </c>
      <c r="H25" s="5" t="s">
        <v>76</v>
      </c>
      <c r="I25" s="21">
        <f t="shared" si="0"/>
        <v>6760</v>
      </c>
      <c r="J25" s="25" t="s">
        <v>93</v>
      </c>
      <c r="K25" s="26"/>
      <c r="L25" s="26"/>
      <c r="M25" s="26"/>
      <c r="N25" s="26"/>
    </row>
    <row r="26" spans="1:14" x14ac:dyDescent="0.35">
      <c r="A26" s="5" t="s">
        <v>77</v>
      </c>
      <c r="B26" s="32" t="s">
        <v>39</v>
      </c>
      <c r="C26" s="33"/>
      <c r="D26" s="32" t="s">
        <v>54</v>
      </c>
      <c r="E26" s="33"/>
      <c r="F26" s="5" t="s">
        <v>78</v>
      </c>
      <c r="G26" s="6">
        <v>78</v>
      </c>
      <c r="H26" s="5" t="s">
        <v>79</v>
      </c>
      <c r="I26" s="21">
        <f t="shared" si="0"/>
        <v>1560</v>
      </c>
    </row>
    <row r="27" spans="1:14" x14ac:dyDescent="0.35">
      <c r="A27" s="2" t="s">
        <v>80</v>
      </c>
      <c r="B27" s="36" t="s">
        <v>70</v>
      </c>
      <c r="C27" s="37"/>
      <c r="D27" s="38" t="s">
        <v>92</v>
      </c>
      <c r="E27" s="37"/>
      <c r="F27" s="2"/>
      <c r="G27" s="3">
        <v>1</v>
      </c>
      <c r="H27" s="2" t="s">
        <v>81</v>
      </c>
      <c r="I27" s="22">
        <f>0.1*SUM(I7:I26)</f>
        <v>43362.55</v>
      </c>
      <c r="J27" s="20"/>
    </row>
    <row r="28" spans="1:14" ht="14.15" customHeight="1" x14ac:dyDescent="0.35">
      <c r="G28" s="4"/>
      <c r="H28" s="4" t="s">
        <v>82</v>
      </c>
      <c r="I28" s="23">
        <f>SUM(I7:I27)</f>
        <v>476988.05</v>
      </c>
    </row>
    <row r="29" spans="1:14" x14ac:dyDescent="0.35">
      <c r="G29" s="4"/>
      <c r="H29" s="4" t="s">
        <v>83</v>
      </c>
      <c r="I29" s="23">
        <f>0.05*I28</f>
        <v>23849.4025</v>
      </c>
    </row>
    <row r="30" spans="1:14" ht="14.15" customHeight="1" x14ac:dyDescent="0.35">
      <c r="G30" s="4"/>
      <c r="H30" s="4" t="s">
        <v>84</v>
      </c>
      <c r="I30" s="23">
        <f>SUM(I28:I29)</f>
        <v>500837.45250000001</v>
      </c>
    </row>
    <row r="31" spans="1:14" x14ac:dyDescent="0.35">
      <c r="H31" s="10" t="s">
        <v>85</v>
      </c>
      <c r="I31" s="11">
        <f>((I26+I25+I23+I18+I14+I13+I12+I11+I10+I9+I8+I7)*1.1)*1.05</f>
        <v>364243.6875</v>
      </c>
    </row>
    <row r="32" spans="1:14" x14ac:dyDescent="0.35">
      <c r="H32" s="12" t="s">
        <v>86</v>
      </c>
      <c r="I32" s="13">
        <f>((I24+I22+I21+I20+I19+I17+I16+I15)*1.1)*1.05</f>
        <v>136593.76500000001</v>
      </c>
      <c r="J32" s="29">
        <v>280000</v>
      </c>
    </row>
    <row r="33" spans="1:9" x14ac:dyDescent="0.35">
      <c r="I33" s="9">
        <f>SUM(I31:I32)</f>
        <v>500837.45250000001</v>
      </c>
    </row>
    <row r="34" spans="1:9" x14ac:dyDescent="0.35">
      <c r="A34" t="str">
        <f ca="1">CELL("filename")</f>
        <v>J:\CAPITAL\Major or Misc Projects\MJ003 ITDs US12-Main-21st Rebuild\Design\Final Design Review Submittal\Final Set From ITD recieved 2-1-18\[Exhibit A City of Lewiston Estimate_02052018.xlsx]FINAL COST EST</v>
      </c>
    </row>
  </sheetData>
  <mergeCells count="44">
    <mergeCell ref="B27:C27"/>
    <mergeCell ref="D27:E27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COST EST</vt:lpstr>
      <vt:lpstr>OLD COST EST</vt:lpstr>
      <vt:lpstr>'FINAL COST 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Lewiston Estimate.xlsx</dc:title>
  <dc:creator>johnsjef</dc:creator>
  <cp:lastModifiedBy>City of Lewiston</cp:lastModifiedBy>
  <cp:lastPrinted>2018-02-06T00:02:57Z</cp:lastPrinted>
  <dcterms:created xsi:type="dcterms:W3CDTF">2017-12-18T10:38:48Z</dcterms:created>
  <dcterms:modified xsi:type="dcterms:W3CDTF">2018-02-07T15:44:38Z</dcterms:modified>
</cp:coreProperties>
</file>